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pat/Documents/Projects 2025/Extension/Enterprise budgets input costs etc/Crop Enterprise Budgets/2025 CEBs/North ID/Alfalfa prod/"/>
    </mc:Choice>
  </mc:AlternateContent>
  <xr:revisionPtr revIDLastSave="0" documentId="13_ncr:1_{5FCE722A-C844-3D43-B083-2BA8A05BD548}" xr6:coauthVersionLast="47" xr6:coauthVersionMax="47" xr10:uidLastSave="{00000000-0000-0000-0000-000000000000}"/>
  <bookViews>
    <workbookView xWindow="1720" yWindow="2640" windowWidth="29820" windowHeight="23380" xr2:uid="{DDEF165A-FB48-3444-8157-499B4C19783E}"/>
  </bookViews>
  <sheets>
    <sheet name="Alfalfa prod_N ID" sheetId="1" r:id="rId1"/>
    <sheet name="Ranging Analysi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1" i="1"/>
  <c r="L23" i="1"/>
  <c r="J23" i="1"/>
  <c r="L28" i="1"/>
  <c r="J28" i="1"/>
  <c r="J27" i="1"/>
  <c r="L33" i="1" l="1"/>
  <c r="J33" i="1"/>
  <c r="L41" i="1"/>
  <c r="J41" i="1"/>
  <c r="J19" i="1"/>
  <c r="J18" i="1"/>
  <c r="J17" i="1"/>
  <c r="L19" i="1"/>
  <c r="L18" i="1"/>
  <c r="L17" i="1"/>
  <c r="J32" i="1"/>
  <c r="L32" i="1"/>
  <c r="J22" i="1" l="1"/>
  <c r="J16" i="1"/>
  <c r="J12" i="1"/>
  <c r="L40" i="1"/>
  <c r="J40" i="1"/>
  <c r="L27" i="1"/>
  <c r="J26" i="1"/>
  <c r="J6" i="1"/>
  <c r="J9" i="1" s="1"/>
  <c r="J38" i="1"/>
  <c r="J31" i="1"/>
  <c r="J30" i="1" s="1"/>
  <c r="L38" i="1"/>
  <c r="L37" i="1" s="1"/>
  <c r="L16" i="1"/>
  <c r="L22" i="1"/>
  <c r="L26" i="1"/>
  <c r="J37" i="1" l="1"/>
  <c r="H45" i="1" s="1"/>
  <c r="L12" i="1"/>
  <c r="L31" i="1"/>
  <c r="L30" i="1" s="1"/>
  <c r="J45" i="1" l="1"/>
  <c r="L45" i="1"/>
  <c r="L47" i="1"/>
  <c r="J47" i="1"/>
  <c r="L6" i="1"/>
  <c r="L9" i="1" s="1"/>
  <c r="H56" i="1" s="1"/>
  <c r="L56" i="1" s="1"/>
  <c r="J11" i="2" l="1"/>
  <c r="J7" i="2"/>
  <c r="I10" i="2"/>
  <c r="I6" i="2"/>
  <c r="H9" i="2"/>
  <c r="H5" i="2"/>
  <c r="G8" i="2"/>
  <c r="F11" i="2"/>
  <c r="F7" i="2"/>
  <c r="E10" i="2"/>
  <c r="E6" i="2"/>
  <c r="D9" i="2"/>
  <c r="D5" i="2"/>
  <c r="J10" i="2"/>
  <c r="J6" i="2"/>
  <c r="I9" i="2"/>
  <c r="I5" i="2"/>
  <c r="H8" i="2"/>
  <c r="G11" i="2"/>
  <c r="G7" i="2"/>
  <c r="F10" i="2"/>
  <c r="F6" i="2"/>
  <c r="E9" i="2"/>
  <c r="E5" i="2"/>
  <c r="D8" i="2"/>
  <c r="J9" i="2"/>
  <c r="J5" i="2"/>
  <c r="I8" i="2"/>
  <c r="H11" i="2"/>
  <c r="H7" i="2"/>
  <c r="G10" i="2"/>
  <c r="G6" i="2"/>
  <c r="F9" i="2"/>
  <c r="F5" i="2"/>
  <c r="E8" i="2"/>
  <c r="D11" i="2"/>
  <c r="D7" i="2"/>
  <c r="J8" i="2"/>
  <c r="I11" i="2"/>
  <c r="I7" i="2"/>
  <c r="H10" i="2"/>
  <c r="H6" i="2"/>
  <c r="G9" i="2"/>
  <c r="G5" i="2"/>
  <c r="F8" i="2"/>
  <c r="E11" i="2"/>
  <c r="E7" i="2"/>
  <c r="D10" i="2"/>
  <c r="D6" i="2"/>
  <c r="L51" i="1"/>
  <c r="L49" i="1"/>
  <c r="H54" i="1"/>
  <c r="L54" i="1" s="1"/>
  <c r="L55" i="1"/>
  <c r="L59" i="1" l="1"/>
  <c r="L60" i="1" l="1"/>
  <c r="L62" i="1"/>
  <c r="L65" i="1" l="1"/>
  <c r="L63" i="1"/>
</calcChain>
</file>

<file path=xl/sharedStrings.xml><?xml version="1.0" encoding="utf-8"?>
<sst xmlns="http://schemas.openxmlformats.org/spreadsheetml/2006/main" count="60" uniqueCount="53">
  <si>
    <t>Number of acres:</t>
  </si>
  <si>
    <t>Item</t>
  </si>
  <si>
    <t>Quantity per acre</t>
  </si>
  <si>
    <t>Unit</t>
  </si>
  <si>
    <t>Price or cost</t>
  </si>
  <si>
    <t>Total value or cost</t>
  </si>
  <si>
    <t>Value or cost per acre</t>
  </si>
  <si>
    <t>GROSS RETURNS</t>
  </si>
  <si>
    <t>ton</t>
  </si>
  <si>
    <t>TOTAL GROSS RETURNS</t>
  </si>
  <si>
    <t>OPERATING COSTS</t>
  </si>
  <si>
    <t>Seed:</t>
  </si>
  <si>
    <t>lb</t>
  </si>
  <si>
    <t>Fertilizer:</t>
  </si>
  <si>
    <t>Nitrogen (dry)</t>
  </si>
  <si>
    <t>Phosphorus</t>
  </si>
  <si>
    <t>Sulfur</t>
  </si>
  <si>
    <t xml:space="preserve">Pesticides: </t>
  </si>
  <si>
    <t>Custom:</t>
  </si>
  <si>
    <t>acre</t>
  </si>
  <si>
    <t>Machinery:</t>
  </si>
  <si>
    <t>Fuel - Farm Diesel</t>
  </si>
  <si>
    <t>gal</t>
  </si>
  <si>
    <t>Lubricants</t>
  </si>
  <si>
    <t>Machinery repairs</t>
  </si>
  <si>
    <t>Labor:</t>
  </si>
  <si>
    <t>Equipment Operator Labor</t>
  </si>
  <si>
    <t>hrs</t>
  </si>
  <si>
    <t>Other:</t>
  </si>
  <si>
    <t>Interest on Operating Loan @ 8%</t>
  </si>
  <si>
    <t>TOTAL OPERATING COSTS</t>
  </si>
  <si>
    <t>OPERATING COSTS PER TON</t>
  </si>
  <si>
    <t>NET RETURNS ABOVE OPERATING COSTS</t>
  </si>
  <si>
    <t>Cash Overhead Costs:</t>
  </si>
  <si>
    <t>General Overhead</t>
  </si>
  <si>
    <t>Land Rent</t>
  </si>
  <si>
    <t>Management Fee</t>
  </si>
  <si>
    <t>TOTAL CASH OVERHEAD COSTS</t>
  </si>
  <si>
    <t>OWNERSHIP COSTS PER TON</t>
  </si>
  <si>
    <t>TOTAL COSTS PER ACRE</t>
  </si>
  <si>
    <t>TOTAL COSTS PER TON</t>
  </si>
  <si>
    <t>NET RETURNS ABOVE TOTAL COSTS</t>
  </si>
  <si>
    <t>Alfalfa Hay Production
2025 North Idaho</t>
  </si>
  <si>
    <t>Alfalfa hay</t>
  </si>
  <si>
    <t>NET RETURN PER ACRE ABOVE OPERATING COSTS
Alfalfa Production - 2025 North Idaho</t>
  </si>
  <si>
    <t>Custom spray (weevils)</t>
  </si>
  <si>
    <t>Mustang Max</t>
  </si>
  <si>
    <t>oz</t>
  </si>
  <si>
    <t>Crop insurance (PRF)</t>
  </si>
  <si>
    <t>months</t>
  </si>
  <si>
    <t>Price ($/ton)</t>
  </si>
  <si>
    <t>Yield (tons/acre)</t>
  </si>
  <si>
    <t>Custom harvest (cut, rake, bale - 2x)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</si>
</sst>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 (Body)"/>
    </font>
    <font>
      <b/>
      <sz val="14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u/>
      <sz val="12"/>
      <color theme="1"/>
      <name val="Aptos Narrow"/>
      <scheme val="minor"/>
    </font>
    <font>
      <sz val="12"/>
      <color theme="1"/>
      <name val="Aptos Narrow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6" xfId="0" applyFill="1" applyBorder="1"/>
    <xf numFmtId="0" fontId="0" fillId="3" borderId="0" xfId="0" applyFill="1"/>
    <xf numFmtId="0" fontId="0" fillId="3" borderId="1" xfId="0" applyFill="1" applyBorder="1"/>
    <xf numFmtId="0" fontId="0" fillId="3" borderId="5" xfId="0" applyFill="1" applyBorder="1"/>
    <xf numFmtId="0" fontId="0" fillId="3" borderId="4" xfId="0" applyFill="1" applyBorder="1"/>
    <xf numFmtId="0" fontId="5" fillId="2" borderId="0" xfId="0" applyFont="1" applyFill="1"/>
    <xf numFmtId="0" fontId="1" fillId="2" borderId="1" xfId="0" applyFont="1" applyFill="1" applyBorder="1"/>
    <xf numFmtId="0" fontId="1" fillId="2" borderId="0" xfId="0" applyFont="1" applyFill="1"/>
    <xf numFmtId="0" fontId="1" fillId="2" borderId="6" xfId="0" applyFont="1" applyFill="1" applyBorder="1"/>
    <xf numFmtId="0" fontId="6" fillId="2" borderId="0" xfId="0" applyFont="1" applyFill="1"/>
    <xf numFmtId="0" fontId="0" fillId="3" borderId="3" xfId="0" applyFill="1" applyBorder="1"/>
    <xf numFmtId="43" fontId="0" fillId="3" borderId="0" xfId="1" applyFont="1" applyFill="1"/>
    <xf numFmtId="43" fontId="0" fillId="3" borderId="1" xfId="1" applyFont="1" applyFill="1" applyBorder="1"/>
    <xf numFmtId="43" fontId="0" fillId="3" borderId="6" xfId="1" applyFont="1" applyFill="1" applyBorder="1"/>
    <xf numFmtId="44" fontId="0" fillId="3" borderId="0" xfId="2" applyFont="1" applyFill="1"/>
    <xf numFmtId="44" fontId="1" fillId="3" borderId="0" xfId="2" applyFont="1" applyFill="1"/>
    <xf numFmtId="44" fontId="1" fillId="3" borderId="1" xfId="2" applyFont="1" applyFill="1" applyBorder="1"/>
    <xf numFmtId="43" fontId="0" fillId="3" borderId="0" xfId="1" applyFont="1" applyFill="1" applyBorder="1"/>
    <xf numFmtId="44" fontId="0" fillId="3" borderId="1" xfId="2" applyFont="1" applyFill="1" applyBorder="1"/>
    <xf numFmtId="44" fontId="1" fillId="3" borderId="6" xfId="2" applyFont="1" applyFill="1" applyBorder="1"/>
    <xf numFmtId="43" fontId="8" fillId="3" borderId="0" xfId="1" applyFont="1" applyFill="1"/>
    <xf numFmtId="0" fontId="0" fillId="4" borderId="0" xfId="0" applyFill="1"/>
    <xf numFmtId="44" fontId="0" fillId="4" borderId="0" xfId="2" applyFont="1" applyFill="1"/>
    <xf numFmtId="0" fontId="6" fillId="4" borderId="0" xfId="0" applyFont="1" applyFill="1"/>
    <xf numFmtId="44" fontId="0" fillId="4" borderId="0" xfId="0" applyNumberFormat="1" applyFill="1"/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4" borderId="1" xfId="0" applyFill="1" applyBorder="1"/>
    <xf numFmtId="2" fontId="0" fillId="4" borderId="1" xfId="0" applyNumberFormat="1" applyFill="1" applyBorder="1"/>
    <xf numFmtId="44" fontId="0" fillId="4" borderId="1" xfId="2" applyFont="1" applyFill="1" applyBorder="1"/>
    <xf numFmtId="0" fontId="1" fillId="4" borderId="1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/>
    <xf numFmtId="2" fontId="0" fillId="4" borderId="0" xfId="0" applyNumberFormat="1" applyFill="1"/>
    <xf numFmtId="44" fontId="9" fillId="4" borderId="0" xfId="0" applyNumberFormat="1" applyFont="1" applyFill="1"/>
    <xf numFmtId="44" fontId="9" fillId="4" borderId="1" xfId="0" applyNumberFormat="1" applyFont="1" applyFill="1" applyBorder="1"/>
    <xf numFmtId="44" fontId="8" fillId="3" borderId="0" xfId="2" applyFont="1" applyFill="1"/>
    <xf numFmtId="0" fontId="3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7BAF2-EA5B-D746-B909-11DD2C899B3C}">
  <dimension ref="A1:M77"/>
  <sheetViews>
    <sheetView tabSelected="1" zoomScaleNormal="100" workbookViewId="0">
      <selection activeCell="N1" sqref="N1"/>
    </sheetView>
  </sheetViews>
  <sheetFormatPr baseColWidth="10" defaultColWidth="11" defaultRowHeight="16" x14ac:dyDescent="0.2"/>
  <cols>
    <col min="1" max="1" width="1.6640625" customWidth="1"/>
    <col min="2" max="2" width="35" customWidth="1"/>
    <col min="3" max="3" width="1.6640625" customWidth="1"/>
    <col min="4" max="4" width="12.5" customWidth="1"/>
    <col min="5" max="5" width="1.6640625" customWidth="1"/>
    <col min="6" max="6" width="12.5" customWidth="1"/>
    <col min="7" max="7" width="1.6640625" customWidth="1"/>
    <col min="8" max="8" width="12.5" customWidth="1"/>
    <col min="9" max="9" width="1.6640625" customWidth="1"/>
    <col min="10" max="10" width="16.6640625" customWidth="1"/>
    <col min="11" max="11" width="1.6640625" customWidth="1"/>
    <col min="12" max="12" width="16.6640625" customWidth="1"/>
    <col min="13" max="13" width="1.6640625" customWidth="1"/>
  </cols>
  <sheetData>
    <row r="1" spans="1:13" ht="50" customHeight="1" x14ac:dyDescent="0.2">
      <c r="A1" s="42" t="s">
        <v>42</v>
      </c>
      <c r="B1" s="43"/>
      <c r="C1" s="43"/>
      <c r="D1" s="43"/>
      <c r="E1" s="43"/>
      <c r="F1" s="43"/>
      <c r="G1" s="43"/>
      <c r="H1" s="43"/>
      <c r="I1" s="43"/>
      <c r="J1" s="33" t="s">
        <v>0</v>
      </c>
      <c r="K1" s="30"/>
      <c r="L1" s="34">
        <v>100</v>
      </c>
      <c r="M1" s="35"/>
    </row>
    <row r="2" spans="1:13" ht="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4"/>
      <c r="M2" s="6"/>
    </row>
    <row r="3" spans="1:13" ht="20" customHeight="1" x14ac:dyDescent="0.2">
      <c r="A3" s="1"/>
      <c r="B3" s="44" t="s">
        <v>1</v>
      </c>
      <c r="C3" s="1"/>
      <c r="D3" s="46" t="s">
        <v>2</v>
      </c>
      <c r="E3" s="1"/>
      <c r="F3" s="44" t="s">
        <v>3</v>
      </c>
      <c r="G3" s="1"/>
      <c r="H3" s="48" t="s">
        <v>4</v>
      </c>
      <c r="I3" s="1"/>
      <c r="J3" s="40" t="s">
        <v>5</v>
      </c>
      <c r="K3" s="4"/>
      <c r="L3" s="40" t="s">
        <v>6</v>
      </c>
      <c r="M3" s="6"/>
    </row>
    <row r="4" spans="1:13" ht="20" customHeight="1" x14ac:dyDescent="0.2">
      <c r="A4" s="2"/>
      <c r="B4" s="45"/>
      <c r="C4" s="2"/>
      <c r="D4" s="47"/>
      <c r="E4" s="2"/>
      <c r="F4" s="45"/>
      <c r="G4" s="2"/>
      <c r="H4" s="49"/>
      <c r="I4" s="2"/>
      <c r="J4" s="41"/>
      <c r="K4" s="5"/>
      <c r="L4" s="41"/>
      <c r="M4" s="7"/>
    </row>
    <row r="5" spans="1:13" ht="20" customHeight="1" x14ac:dyDescent="0.2">
      <c r="A5" s="1"/>
      <c r="B5" s="8" t="s">
        <v>7</v>
      </c>
      <c r="C5" s="1"/>
      <c r="D5" s="1"/>
      <c r="E5" s="1"/>
      <c r="F5" s="1"/>
      <c r="G5" s="1"/>
      <c r="H5" s="1"/>
      <c r="I5" s="1"/>
      <c r="J5" s="4"/>
      <c r="K5" s="4"/>
      <c r="L5" s="4"/>
      <c r="M5" s="6"/>
    </row>
    <row r="6" spans="1:13" ht="20" customHeight="1" x14ac:dyDescent="0.2">
      <c r="A6" s="1"/>
      <c r="B6" s="24" t="s">
        <v>43</v>
      </c>
      <c r="C6" s="1"/>
      <c r="D6" s="24">
        <v>2.4</v>
      </c>
      <c r="E6" s="1"/>
      <c r="F6" s="24" t="s">
        <v>8</v>
      </c>
      <c r="G6" s="1"/>
      <c r="H6" s="25">
        <v>175</v>
      </c>
      <c r="I6" s="1"/>
      <c r="J6" s="17">
        <f>(D6*H6)*L1</f>
        <v>42000</v>
      </c>
      <c r="K6" s="14"/>
      <c r="L6" s="17">
        <f>D6*H6</f>
        <v>420</v>
      </c>
      <c r="M6" s="6"/>
    </row>
    <row r="7" spans="1:13" ht="20" customHeight="1" x14ac:dyDescent="0.2">
      <c r="A7" s="1"/>
      <c r="B7" s="24"/>
      <c r="C7" s="1"/>
      <c r="D7" s="24"/>
      <c r="E7" s="1"/>
      <c r="F7" s="24"/>
      <c r="G7" s="1"/>
      <c r="H7" s="24"/>
      <c r="I7" s="1"/>
      <c r="J7" s="14"/>
      <c r="K7" s="14"/>
      <c r="L7" s="14"/>
      <c r="M7" s="6"/>
    </row>
    <row r="8" spans="1:13" ht="20" customHeight="1" x14ac:dyDescent="0.2">
      <c r="A8" s="1"/>
      <c r="B8" s="24"/>
      <c r="C8" s="1"/>
      <c r="D8" s="24"/>
      <c r="E8" s="1"/>
      <c r="F8" s="24"/>
      <c r="G8" s="1"/>
      <c r="H8" s="24"/>
      <c r="I8" s="1"/>
      <c r="J8" s="15"/>
      <c r="K8" s="14"/>
      <c r="L8" s="15"/>
      <c r="M8" s="6"/>
    </row>
    <row r="9" spans="1:13" ht="20" customHeight="1" x14ac:dyDescent="0.2">
      <c r="A9" s="2"/>
      <c r="B9" s="9" t="s">
        <v>9</v>
      </c>
      <c r="C9" s="2"/>
      <c r="D9" s="2"/>
      <c r="E9" s="2"/>
      <c r="F9" s="2"/>
      <c r="G9" s="2"/>
      <c r="H9" s="2"/>
      <c r="I9" s="2"/>
      <c r="J9" s="19">
        <f>J6</f>
        <v>42000</v>
      </c>
      <c r="K9" s="15"/>
      <c r="L9" s="19">
        <f>L6</f>
        <v>420</v>
      </c>
      <c r="M9" s="7"/>
    </row>
    <row r="10" spans="1:13" ht="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4"/>
      <c r="K10" s="14"/>
      <c r="L10" s="14"/>
      <c r="M10" s="6"/>
    </row>
    <row r="11" spans="1:13" ht="20" customHeight="1" x14ac:dyDescent="0.2">
      <c r="A11" s="1"/>
      <c r="B11" s="8" t="s">
        <v>10</v>
      </c>
      <c r="C11" s="1"/>
      <c r="D11" s="1"/>
      <c r="E11" s="1"/>
      <c r="F11" s="1"/>
      <c r="G11" s="1"/>
      <c r="H11" s="1"/>
      <c r="I11" s="1"/>
      <c r="J11" s="14"/>
      <c r="K11" s="14"/>
      <c r="L11" s="14"/>
      <c r="M11" s="6"/>
    </row>
    <row r="12" spans="1:13" ht="20" customHeight="1" x14ac:dyDescent="0.2">
      <c r="A12" s="1"/>
      <c r="B12" s="10" t="s">
        <v>11</v>
      </c>
      <c r="C12" s="1"/>
      <c r="D12" s="1"/>
      <c r="E12" s="1"/>
      <c r="F12" s="1"/>
      <c r="G12" s="1"/>
      <c r="H12" s="1"/>
      <c r="I12" s="1"/>
      <c r="J12" s="18">
        <f>SUM(J13:J14)</f>
        <v>0</v>
      </c>
      <c r="K12" s="14"/>
      <c r="L12" s="18">
        <f>SUM(L13:L14)</f>
        <v>0</v>
      </c>
      <c r="M12" s="6"/>
    </row>
    <row r="13" spans="1:13" ht="20" customHeight="1" x14ac:dyDescent="0.2">
      <c r="A13" s="1"/>
      <c r="B13" s="24"/>
      <c r="C13" s="1"/>
      <c r="D13" s="24"/>
      <c r="E13" s="1"/>
      <c r="F13" s="24"/>
      <c r="G13" s="1"/>
      <c r="H13" s="25"/>
      <c r="I13" s="1"/>
      <c r="J13" s="17"/>
      <c r="K13" s="14"/>
      <c r="L13" s="17"/>
      <c r="M13" s="6"/>
    </row>
    <row r="14" spans="1:13" ht="20" customHeight="1" x14ac:dyDescent="0.2">
      <c r="A14" s="1"/>
      <c r="B14" s="24"/>
      <c r="C14" s="1"/>
      <c r="D14" s="24"/>
      <c r="E14" s="1"/>
      <c r="F14" s="24"/>
      <c r="G14" s="1"/>
      <c r="H14" s="25"/>
      <c r="I14" s="1"/>
      <c r="J14" s="17"/>
      <c r="K14" s="14"/>
      <c r="L14" s="17"/>
      <c r="M14" s="6"/>
    </row>
    <row r="15" spans="1:13" ht="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4"/>
      <c r="K15" s="14"/>
      <c r="L15" s="14"/>
      <c r="M15" s="6"/>
    </row>
    <row r="16" spans="1:13" ht="20" customHeight="1" x14ac:dyDescent="0.2">
      <c r="A16" s="1"/>
      <c r="B16" s="10" t="s">
        <v>13</v>
      </c>
      <c r="C16" s="1"/>
      <c r="D16" s="1"/>
      <c r="E16" s="1"/>
      <c r="F16" s="1"/>
      <c r="G16" s="1"/>
      <c r="H16" s="1"/>
      <c r="I16" s="1"/>
      <c r="J16" s="18">
        <f>SUM(J17:J20)</f>
        <v>4590</v>
      </c>
      <c r="K16" s="14"/>
      <c r="L16" s="18">
        <f>SUM(L17:L20)</f>
        <v>45.899999999999991</v>
      </c>
      <c r="M16" s="6"/>
    </row>
    <row r="17" spans="1:13" ht="20" customHeight="1" x14ac:dyDescent="0.2">
      <c r="A17" s="1"/>
      <c r="B17" s="24" t="s">
        <v>14</v>
      </c>
      <c r="C17" s="1"/>
      <c r="D17" s="24">
        <v>30</v>
      </c>
      <c r="E17" s="1"/>
      <c r="F17" s="24" t="s">
        <v>12</v>
      </c>
      <c r="G17" s="1"/>
      <c r="H17" s="25">
        <v>0.69</v>
      </c>
      <c r="I17" s="1"/>
      <c r="J17" s="17">
        <f>D17*H17*L1</f>
        <v>2070</v>
      </c>
      <c r="K17" s="14"/>
      <c r="L17" s="17">
        <f>D17*H17</f>
        <v>20.7</v>
      </c>
      <c r="M17" s="6"/>
    </row>
    <row r="18" spans="1:13" ht="20" customHeight="1" x14ac:dyDescent="0.2">
      <c r="A18" s="1"/>
      <c r="B18" s="24" t="s">
        <v>15</v>
      </c>
      <c r="C18" s="1"/>
      <c r="D18" s="24">
        <v>20</v>
      </c>
      <c r="E18" s="1"/>
      <c r="F18" s="24" t="s">
        <v>12</v>
      </c>
      <c r="G18" s="1"/>
      <c r="H18" s="25">
        <v>1.02</v>
      </c>
      <c r="I18" s="1"/>
      <c r="J18" s="17">
        <f>D18*H18*L1</f>
        <v>2039.9999999999998</v>
      </c>
      <c r="K18" s="14"/>
      <c r="L18" s="17">
        <f>D18*H18</f>
        <v>20.399999999999999</v>
      </c>
      <c r="M18" s="6"/>
    </row>
    <row r="19" spans="1:13" ht="20" customHeight="1" x14ac:dyDescent="0.2">
      <c r="A19" s="1"/>
      <c r="B19" s="24" t="s">
        <v>16</v>
      </c>
      <c r="C19" s="1"/>
      <c r="D19" s="24">
        <v>12</v>
      </c>
      <c r="E19" s="1"/>
      <c r="F19" s="24" t="s">
        <v>12</v>
      </c>
      <c r="G19" s="1"/>
      <c r="H19" s="25">
        <v>0.4</v>
      </c>
      <c r="I19" s="1"/>
      <c r="J19" s="17">
        <f>D19*H19*L1</f>
        <v>480.00000000000006</v>
      </c>
      <c r="K19" s="14"/>
      <c r="L19" s="17">
        <f>D19*H19</f>
        <v>4.8000000000000007</v>
      </c>
      <c r="M19" s="6"/>
    </row>
    <row r="20" spans="1:13" ht="20" customHeight="1" x14ac:dyDescent="0.2">
      <c r="A20" s="1"/>
      <c r="B20" s="24"/>
      <c r="C20" s="1"/>
      <c r="D20" s="24"/>
      <c r="E20" s="1"/>
      <c r="F20" s="24"/>
      <c r="G20" s="1"/>
      <c r="H20" s="24"/>
      <c r="I20" s="1"/>
      <c r="J20" s="14"/>
      <c r="K20" s="14"/>
      <c r="L20" s="14"/>
      <c r="M20" s="6"/>
    </row>
    <row r="21" spans="1:13" ht="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4"/>
      <c r="K21" s="4"/>
      <c r="L21" s="4"/>
      <c r="M21" s="6"/>
    </row>
    <row r="22" spans="1:13" ht="20" customHeight="1" x14ac:dyDescent="0.2">
      <c r="A22" s="1"/>
      <c r="B22" s="10" t="s">
        <v>17</v>
      </c>
      <c r="C22" s="1"/>
      <c r="D22" s="1"/>
      <c r="E22" s="1"/>
      <c r="F22" s="1"/>
      <c r="G22" s="1"/>
      <c r="H22" s="1"/>
      <c r="I22" s="1"/>
      <c r="J22" s="18">
        <f>SUM(J23:J24)</f>
        <v>399</v>
      </c>
      <c r="K22" s="14"/>
      <c r="L22" s="18">
        <f>SUM(L23:L24)</f>
        <v>3.99</v>
      </c>
      <c r="M22" s="6"/>
    </row>
    <row r="23" spans="1:13" ht="20" customHeight="1" x14ac:dyDescent="0.2">
      <c r="A23" s="1"/>
      <c r="B23" s="24" t="s">
        <v>46</v>
      </c>
      <c r="C23" s="1"/>
      <c r="D23" s="24">
        <v>3</v>
      </c>
      <c r="E23" s="1"/>
      <c r="F23" s="24" t="s">
        <v>47</v>
      </c>
      <c r="G23" s="1"/>
      <c r="H23" s="25">
        <v>1.33</v>
      </c>
      <c r="I23" s="1"/>
      <c r="J23" s="17">
        <f>D23*H23*L1</f>
        <v>399</v>
      </c>
      <c r="K23" s="4"/>
      <c r="L23" s="17">
        <f>D23*H23</f>
        <v>3.99</v>
      </c>
      <c r="M23" s="6"/>
    </row>
    <row r="24" spans="1:13" ht="20" customHeight="1" x14ac:dyDescent="0.2">
      <c r="A24" s="1"/>
      <c r="B24" s="24"/>
      <c r="C24" s="1"/>
      <c r="D24" s="24"/>
      <c r="E24" s="1"/>
      <c r="F24" s="24"/>
      <c r="G24" s="1"/>
      <c r="H24" s="24"/>
      <c r="I24" s="1"/>
      <c r="J24" s="4"/>
      <c r="K24" s="4"/>
      <c r="L24" s="4"/>
      <c r="M24" s="6"/>
    </row>
    <row r="25" spans="1:13" ht="20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4"/>
      <c r="K25" s="14"/>
      <c r="L25" s="14"/>
      <c r="M25" s="6"/>
    </row>
    <row r="26" spans="1:13" ht="20" customHeight="1" x14ac:dyDescent="0.2">
      <c r="A26" s="1"/>
      <c r="B26" s="10" t="s">
        <v>18</v>
      </c>
      <c r="C26" s="1"/>
      <c r="D26" s="1"/>
      <c r="E26" s="1"/>
      <c r="F26" s="1"/>
      <c r="G26" s="1"/>
      <c r="H26" s="1"/>
      <c r="I26" s="1"/>
      <c r="J26" s="18">
        <f>SUM(J27:J28)</f>
        <v>15960</v>
      </c>
      <c r="K26" s="14"/>
      <c r="L26" s="18">
        <f>SUM(L27:L28)</f>
        <v>159.6</v>
      </c>
      <c r="M26" s="6"/>
    </row>
    <row r="27" spans="1:13" ht="20" customHeight="1" x14ac:dyDescent="0.2">
      <c r="A27" s="1"/>
      <c r="B27" s="24" t="s">
        <v>45</v>
      </c>
      <c r="C27" s="1"/>
      <c r="D27" s="24">
        <v>1</v>
      </c>
      <c r="E27" s="1"/>
      <c r="F27" s="24" t="s">
        <v>19</v>
      </c>
      <c r="G27" s="1"/>
      <c r="H27" s="25">
        <v>9.6</v>
      </c>
      <c r="I27" s="1"/>
      <c r="J27" s="17">
        <f>(D27*H27)*L1</f>
        <v>960</v>
      </c>
      <c r="K27" s="14"/>
      <c r="L27" s="17">
        <f>D27*H27</f>
        <v>9.6</v>
      </c>
      <c r="M27" s="6"/>
    </row>
    <row r="28" spans="1:13" ht="20" customHeight="1" x14ac:dyDescent="0.2">
      <c r="A28" s="1"/>
      <c r="B28" s="24" t="s">
        <v>52</v>
      </c>
      <c r="C28" s="1"/>
      <c r="D28" s="24">
        <v>2</v>
      </c>
      <c r="E28" s="1"/>
      <c r="F28" s="24" t="s">
        <v>19</v>
      </c>
      <c r="G28" s="1"/>
      <c r="H28" s="25">
        <v>75</v>
      </c>
      <c r="I28" s="1"/>
      <c r="J28" s="17">
        <f>(D28*H28)*L1</f>
        <v>15000</v>
      </c>
      <c r="K28" s="14"/>
      <c r="L28" s="17">
        <f>D28*H28</f>
        <v>150</v>
      </c>
      <c r="M28" s="6"/>
    </row>
    <row r="29" spans="1:13" ht="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4"/>
      <c r="K29" s="14"/>
      <c r="L29" s="14"/>
      <c r="M29" s="6"/>
    </row>
    <row r="30" spans="1:13" ht="20" customHeight="1" x14ac:dyDescent="0.2">
      <c r="A30" s="1"/>
      <c r="B30" s="10" t="s">
        <v>20</v>
      </c>
      <c r="C30" s="1"/>
      <c r="D30" s="1"/>
      <c r="E30" s="1"/>
      <c r="F30" s="1"/>
      <c r="G30" s="1"/>
      <c r="H30" s="1"/>
      <c r="I30" s="1"/>
      <c r="J30" s="18">
        <f>SUM(J31:J35)</f>
        <v>3259.6</v>
      </c>
      <c r="K30" s="14"/>
      <c r="L30" s="18">
        <f>SUM(L31:L35)</f>
        <v>32.596000000000004</v>
      </c>
      <c r="M30" s="6"/>
    </row>
    <row r="31" spans="1:13" ht="20" customHeight="1" x14ac:dyDescent="0.2">
      <c r="A31" s="1"/>
      <c r="B31" s="26" t="s">
        <v>21</v>
      </c>
      <c r="C31" s="1"/>
      <c r="D31" s="36">
        <f>4.85/3</f>
        <v>1.6166666666666665</v>
      </c>
      <c r="E31" s="1"/>
      <c r="F31" s="24" t="s">
        <v>22</v>
      </c>
      <c r="G31" s="1"/>
      <c r="H31" s="25">
        <v>3.48</v>
      </c>
      <c r="I31" s="1"/>
      <c r="J31" s="17">
        <f>(D31*H31)*L1</f>
        <v>562.59999999999991</v>
      </c>
      <c r="K31" s="14"/>
      <c r="L31" s="17">
        <f>D31*H31</f>
        <v>5.6259999999999994</v>
      </c>
      <c r="M31" s="6"/>
    </row>
    <row r="32" spans="1:13" ht="20" customHeight="1" x14ac:dyDescent="0.2">
      <c r="A32" s="1"/>
      <c r="B32" s="26" t="s">
        <v>23</v>
      </c>
      <c r="C32" s="1"/>
      <c r="D32" s="24">
        <v>1</v>
      </c>
      <c r="E32" s="1"/>
      <c r="F32" s="24" t="s">
        <v>19</v>
      </c>
      <c r="G32" s="1"/>
      <c r="H32" s="25">
        <v>2.2400000000000002</v>
      </c>
      <c r="I32" s="1"/>
      <c r="J32" s="17">
        <f>(D32*H32)*L1</f>
        <v>224.00000000000003</v>
      </c>
      <c r="K32" s="14"/>
      <c r="L32" s="17">
        <f>D32*H32</f>
        <v>2.2400000000000002</v>
      </c>
      <c r="M32" s="6"/>
    </row>
    <row r="33" spans="1:13" ht="20" customHeight="1" x14ac:dyDescent="0.2">
      <c r="A33" s="1"/>
      <c r="B33" s="26" t="s">
        <v>24</v>
      </c>
      <c r="C33" s="1"/>
      <c r="D33" s="24">
        <v>1</v>
      </c>
      <c r="E33" s="1"/>
      <c r="F33" s="24" t="s">
        <v>19</v>
      </c>
      <c r="G33" s="1"/>
      <c r="H33" s="25">
        <v>24.73</v>
      </c>
      <c r="I33" s="1"/>
      <c r="J33" s="17">
        <f>D33*H33*L1</f>
        <v>2473</v>
      </c>
      <c r="K33" s="14"/>
      <c r="L33" s="17">
        <f>D33*H33</f>
        <v>24.73</v>
      </c>
      <c r="M33" s="6"/>
    </row>
    <row r="34" spans="1:13" ht="20" customHeight="1" x14ac:dyDescent="0.2">
      <c r="A34" s="1"/>
      <c r="B34" s="24"/>
      <c r="C34" s="1"/>
      <c r="D34" s="24"/>
      <c r="E34" s="1"/>
      <c r="F34" s="24"/>
      <c r="G34" s="1"/>
      <c r="H34" s="24"/>
      <c r="I34" s="1"/>
      <c r="J34" s="14"/>
      <c r="K34" s="14"/>
      <c r="L34" s="14"/>
      <c r="M34" s="6"/>
    </row>
    <row r="35" spans="1:13" ht="20" customHeight="1" x14ac:dyDescent="0.2">
      <c r="A35" s="1"/>
      <c r="B35" s="24"/>
      <c r="C35" s="1"/>
      <c r="D35" s="24"/>
      <c r="E35" s="1"/>
      <c r="F35" s="24"/>
      <c r="G35" s="1"/>
      <c r="H35" s="24"/>
      <c r="I35" s="1"/>
      <c r="J35" s="14"/>
      <c r="K35" s="14"/>
      <c r="L35" s="14"/>
      <c r="M35" s="6"/>
    </row>
    <row r="36" spans="1:13" ht="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4"/>
      <c r="K36" s="14"/>
      <c r="L36" s="14"/>
      <c r="M36" s="6"/>
    </row>
    <row r="37" spans="1:13" ht="20" customHeight="1" x14ac:dyDescent="0.2">
      <c r="A37" s="1"/>
      <c r="B37" s="10" t="s">
        <v>25</v>
      </c>
      <c r="C37" s="1"/>
      <c r="D37" s="1"/>
      <c r="E37" s="1"/>
      <c r="F37" s="1"/>
      <c r="G37" s="1"/>
      <c r="H37" s="1"/>
      <c r="I37" s="1"/>
      <c r="J37" s="18">
        <f>SUM(J38:J40)</f>
        <v>935.9799999999999</v>
      </c>
      <c r="K37" s="14"/>
      <c r="L37" s="18">
        <f>SUM(L38:L39)</f>
        <v>9.2624999999999993</v>
      </c>
      <c r="M37" s="6"/>
    </row>
    <row r="38" spans="1:13" ht="20" customHeight="1" x14ac:dyDescent="0.2">
      <c r="A38" s="1"/>
      <c r="B38" s="24" t="s">
        <v>26</v>
      </c>
      <c r="C38" s="1"/>
      <c r="D38" s="36">
        <f>1.17/3</f>
        <v>0.38999999999999996</v>
      </c>
      <c r="E38" s="1"/>
      <c r="F38" s="24" t="s">
        <v>27</v>
      </c>
      <c r="G38" s="1"/>
      <c r="H38" s="25">
        <v>23.75</v>
      </c>
      <c r="I38" s="1"/>
      <c r="J38" s="17">
        <f>(D38*H38)*L1</f>
        <v>926.24999999999989</v>
      </c>
      <c r="K38" s="14"/>
      <c r="L38" s="17">
        <f>D38*H38</f>
        <v>9.2624999999999993</v>
      </c>
      <c r="M38" s="6"/>
    </row>
    <row r="39" spans="1:13" ht="20" customHeight="1" x14ac:dyDescent="0.2">
      <c r="A39" s="1"/>
      <c r="B39" s="24"/>
      <c r="C39" s="1"/>
      <c r="D39" s="24"/>
      <c r="E39" s="1"/>
      <c r="F39" s="24"/>
      <c r="G39" s="1"/>
      <c r="H39" s="24"/>
      <c r="I39" s="1"/>
      <c r="J39" s="14"/>
      <c r="K39" s="14"/>
      <c r="L39" s="14"/>
      <c r="M39" s="6"/>
    </row>
    <row r="40" spans="1:13" ht="20" customHeight="1" x14ac:dyDescent="0.2">
      <c r="A40" s="1"/>
      <c r="B40" s="10" t="s">
        <v>28</v>
      </c>
      <c r="C40" s="1"/>
      <c r="D40" s="1"/>
      <c r="E40" s="1"/>
      <c r="F40" s="1"/>
      <c r="G40" s="1"/>
      <c r="H40" s="1"/>
      <c r="I40" s="1"/>
      <c r="J40" s="39">
        <f>SUM(J41:J42)</f>
        <v>9.73</v>
      </c>
      <c r="K40" s="23"/>
      <c r="L40" s="39">
        <f>SUM(L41:L42)</f>
        <v>9.73</v>
      </c>
      <c r="M40" s="6"/>
    </row>
    <row r="41" spans="1:13" ht="20" customHeight="1" x14ac:dyDescent="0.2">
      <c r="A41" s="1"/>
      <c r="B41" s="24" t="s">
        <v>48</v>
      </c>
      <c r="C41" s="1"/>
      <c r="D41" s="24">
        <v>1</v>
      </c>
      <c r="E41" s="1"/>
      <c r="F41" s="24" t="s">
        <v>19</v>
      </c>
      <c r="G41" s="1"/>
      <c r="H41" s="25">
        <v>9.73</v>
      </c>
      <c r="I41" s="1"/>
      <c r="J41" s="17">
        <f>D41*H41</f>
        <v>9.73</v>
      </c>
      <c r="K41" s="4"/>
      <c r="L41" s="17">
        <f>D41*H41</f>
        <v>9.73</v>
      </c>
      <c r="M41" s="6"/>
    </row>
    <row r="42" spans="1:13" ht="20" customHeight="1" x14ac:dyDescent="0.2">
      <c r="A42" s="1"/>
      <c r="B42" s="24"/>
      <c r="C42" s="1"/>
      <c r="D42" s="24"/>
      <c r="E42" s="1"/>
      <c r="F42" s="24"/>
      <c r="G42" s="1"/>
      <c r="H42" s="24"/>
      <c r="I42" s="1"/>
      <c r="J42" s="4"/>
      <c r="K42" s="4"/>
      <c r="L42" s="4"/>
      <c r="M42" s="6"/>
    </row>
    <row r="43" spans="1:13" ht="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4"/>
      <c r="K43" s="4"/>
      <c r="L43" s="4"/>
      <c r="M43" s="6"/>
    </row>
    <row r="44" spans="1:13" ht="20" customHeight="1" x14ac:dyDescent="0.2">
      <c r="A44" s="1"/>
      <c r="B44" s="12"/>
      <c r="C44" s="1"/>
      <c r="D44" s="1"/>
      <c r="E44" s="1"/>
      <c r="F44" s="1" t="s">
        <v>49</v>
      </c>
      <c r="G44" s="1"/>
      <c r="H44" s="1"/>
      <c r="I44" s="1"/>
      <c r="J44" s="14"/>
      <c r="K44" s="14"/>
      <c r="L44" s="14"/>
      <c r="M44" s="6"/>
    </row>
    <row r="45" spans="1:13" ht="20" customHeight="1" x14ac:dyDescent="0.2">
      <c r="A45" s="1"/>
      <c r="B45" s="10" t="s">
        <v>29</v>
      </c>
      <c r="C45" s="1"/>
      <c r="D45" s="24">
        <v>0.08</v>
      </c>
      <c r="E45" s="1"/>
      <c r="F45" s="24">
        <v>4</v>
      </c>
      <c r="G45" s="1"/>
      <c r="H45" s="25">
        <f>SUM(J12,J16,J22,J26,J30,J37,J40)</f>
        <v>25154.309999999998</v>
      </c>
      <c r="I45" s="1"/>
      <c r="J45" s="18">
        <f>((D45*H45)/12)*F45</f>
        <v>670.78159999999991</v>
      </c>
      <c r="K45" s="14"/>
      <c r="L45" s="18">
        <f>(((D45*H45)/12)*F45)/L1</f>
        <v>6.7078159999999993</v>
      </c>
      <c r="M45" s="6"/>
    </row>
    <row r="46" spans="1:13" ht="20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4"/>
      <c r="K46" s="14"/>
      <c r="L46" s="14"/>
      <c r="M46" s="6"/>
    </row>
    <row r="47" spans="1:13" ht="20" customHeight="1" x14ac:dyDescent="0.2">
      <c r="A47" s="1"/>
      <c r="B47" s="10" t="s">
        <v>30</v>
      </c>
      <c r="C47" s="1"/>
      <c r="D47" s="1"/>
      <c r="E47" s="1"/>
      <c r="F47" s="1"/>
      <c r="G47" s="1"/>
      <c r="H47" s="1"/>
      <c r="I47" s="1"/>
      <c r="J47" s="19">
        <f>SUM(J12,J16,J22,J26,J30,J37,J40,J45)</f>
        <v>25825.091599999996</v>
      </c>
      <c r="K47" s="14"/>
      <c r="L47" s="19">
        <f>SUM(L12,L16,L22,L26,L30,L37,L40,L45)</f>
        <v>267.78631599999994</v>
      </c>
      <c r="M47" s="6"/>
    </row>
    <row r="48" spans="1:13" ht="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4"/>
      <c r="K48" s="14"/>
      <c r="L48" s="14"/>
      <c r="M48" s="6"/>
    </row>
    <row r="49" spans="1:13" ht="20" customHeight="1" x14ac:dyDescent="0.2">
      <c r="A49" s="1"/>
      <c r="B49" s="10" t="s">
        <v>31</v>
      </c>
      <c r="C49" s="1"/>
      <c r="D49" s="1"/>
      <c r="E49" s="1"/>
      <c r="F49" s="1"/>
      <c r="G49" s="1"/>
      <c r="H49" s="1"/>
      <c r="I49" s="1"/>
      <c r="J49" s="20"/>
      <c r="K49" s="14"/>
      <c r="L49" s="21">
        <f>L47/D6</f>
        <v>111.57763166666665</v>
      </c>
      <c r="M49" s="6"/>
    </row>
    <row r="50" spans="1:13" ht="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20"/>
      <c r="K50" s="14"/>
      <c r="L50" s="14"/>
      <c r="M50" s="6"/>
    </row>
    <row r="51" spans="1:13" ht="20" customHeight="1" x14ac:dyDescent="0.2">
      <c r="A51" s="1"/>
      <c r="B51" s="10" t="s">
        <v>32</v>
      </c>
      <c r="C51" s="1"/>
      <c r="D51" s="1"/>
      <c r="E51" s="1"/>
      <c r="F51" s="1"/>
      <c r="G51" s="1"/>
      <c r="H51" s="1"/>
      <c r="I51" s="1"/>
      <c r="J51" s="20"/>
      <c r="K51" s="14"/>
      <c r="L51" s="19">
        <f>L9-L47</f>
        <v>152.21368400000006</v>
      </c>
      <c r="M51" s="6"/>
    </row>
    <row r="52" spans="1:13" ht="20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4"/>
      <c r="K52" s="14"/>
      <c r="L52" s="14"/>
      <c r="M52" s="6"/>
    </row>
    <row r="53" spans="1:13" ht="20" customHeight="1" x14ac:dyDescent="0.2">
      <c r="A53" s="1"/>
      <c r="B53" s="10" t="s">
        <v>33</v>
      </c>
      <c r="C53" s="1"/>
      <c r="D53" s="1"/>
      <c r="E53" s="1"/>
      <c r="F53" s="1"/>
      <c r="G53" s="1"/>
      <c r="H53" s="1"/>
      <c r="I53" s="1"/>
      <c r="J53" s="14"/>
      <c r="K53" s="14"/>
      <c r="L53" s="14"/>
      <c r="M53" s="6"/>
    </row>
    <row r="54" spans="1:13" ht="20" customHeight="1" x14ac:dyDescent="0.2">
      <c r="A54" s="1"/>
      <c r="B54" s="24" t="s">
        <v>34</v>
      </c>
      <c r="C54" s="1"/>
      <c r="D54" s="1"/>
      <c r="E54" s="1"/>
      <c r="F54" s="1"/>
      <c r="G54" s="1"/>
      <c r="H54" s="27">
        <f>L47*0.05</f>
        <v>13.389315799999999</v>
      </c>
      <c r="I54" s="1"/>
      <c r="J54" s="14"/>
      <c r="K54" s="14"/>
      <c r="L54" s="17">
        <f>H54</f>
        <v>13.389315799999999</v>
      </c>
      <c r="M54" s="6"/>
    </row>
    <row r="55" spans="1:13" ht="20" customHeight="1" x14ac:dyDescent="0.2">
      <c r="A55" s="1"/>
      <c r="B55" s="26" t="s">
        <v>35</v>
      </c>
      <c r="C55" s="1"/>
      <c r="D55" s="1"/>
      <c r="E55" s="1"/>
      <c r="F55" s="1"/>
      <c r="G55" s="1"/>
      <c r="H55" s="25">
        <v>75</v>
      </c>
      <c r="I55" s="1"/>
      <c r="J55" s="14"/>
      <c r="K55" s="14"/>
      <c r="L55" s="17">
        <f>H55</f>
        <v>75</v>
      </c>
      <c r="M55" s="6"/>
    </row>
    <row r="56" spans="1:13" ht="20" customHeight="1" x14ac:dyDescent="0.2">
      <c r="A56" s="1"/>
      <c r="B56" s="24" t="s">
        <v>36</v>
      </c>
      <c r="C56" s="1"/>
      <c r="D56" s="1"/>
      <c r="E56" s="1"/>
      <c r="F56" s="1"/>
      <c r="G56" s="1"/>
      <c r="H56" s="27">
        <f>L9*0.05</f>
        <v>21</v>
      </c>
      <c r="I56" s="1"/>
      <c r="J56" s="14"/>
      <c r="K56" s="14"/>
      <c r="L56" s="17">
        <f>H56</f>
        <v>21</v>
      </c>
      <c r="M56" s="6"/>
    </row>
    <row r="57" spans="1:13" ht="20" customHeight="1" x14ac:dyDescent="0.2">
      <c r="A57" s="1"/>
      <c r="B57" s="24"/>
      <c r="C57" s="1"/>
      <c r="D57" s="1"/>
      <c r="E57" s="1"/>
      <c r="F57" s="1"/>
      <c r="G57" s="1"/>
      <c r="H57" s="24"/>
      <c r="I57" s="1"/>
      <c r="J57" s="14"/>
      <c r="K57" s="14"/>
      <c r="L57" s="14"/>
      <c r="M57" s="6"/>
    </row>
    <row r="58" spans="1:13" ht="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4"/>
      <c r="K58" s="14"/>
      <c r="L58" s="14"/>
      <c r="M58" s="6"/>
    </row>
    <row r="59" spans="1:13" ht="20" customHeight="1" x14ac:dyDescent="0.2">
      <c r="A59" s="1"/>
      <c r="B59" s="10" t="s">
        <v>37</v>
      </c>
      <c r="C59" s="1"/>
      <c r="D59" s="1"/>
      <c r="E59" s="1"/>
      <c r="F59" s="1"/>
      <c r="G59" s="1"/>
      <c r="H59" s="1"/>
      <c r="I59" s="1"/>
      <c r="J59" s="20"/>
      <c r="K59" s="14"/>
      <c r="L59" s="19">
        <f>SUM(L54:L57)</f>
        <v>109.38931579999999</v>
      </c>
      <c r="M59" s="6"/>
    </row>
    <row r="60" spans="1:13" ht="20" customHeight="1" x14ac:dyDescent="0.2">
      <c r="A60" s="1"/>
      <c r="B60" s="10" t="s">
        <v>38</v>
      </c>
      <c r="C60" s="1"/>
      <c r="D60" s="1"/>
      <c r="E60" s="1"/>
      <c r="F60" s="1"/>
      <c r="G60" s="1"/>
      <c r="H60" s="1"/>
      <c r="I60" s="1"/>
      <c r="J60" s="20"/>
      <c r="K60" s="14"/>
      <c r="L60" s="21">
        <f>L59/D6</f>
        <v>45.578881583333335</v>
      </c>
      <c r="M60" s="6"/>
    </row>
    <row r="61" spans="1:13" ht="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20"/>
      <c r="K61" s="14"/>
      <c r="L61" s="14"/>
      <c r="M61" s="6"/>
    </row>
    <row r="62" spans="1:13" ht="20" customHeight="1" x14ac:dyDescent="0.2">
      <c r="A62" s="1"/>
      <c r="B62" s="10" t="s">
        <v>39</v>
      </c>
      <c r="C62" s="1"/>
      <c r="D62" s="1"/>
      <c r="E62" s="1"/>
      <c r="F62" s="1"/>
      <c r="G62" s="1"/>
      <c r="H62" s="1"/>
      <c r="I62" s="1"/>
      <c r="J62" s="20"/>
      <c r="K62" s="14"/>
      <c r="L62" s="19">
        <f>SUM(L47,L59)</f>
        <v>377.17563179999991</v>
      </c>
      <c r="M62" s="6"/>
    </row>
    <row r="63" spans="1:13" ht="22" customHeight="1" x14ac:dyDescent="0.2">
      <c r="A63" s="1"/>
      <c r="B63" s="10" t="s">
        <v>40</v>
      </c>
      <c r="C63" s="1"/>
      <c r="D63" s="1"/>
      <c r="E63" s="1"/>
      <c r="F63" s="1"/>
      <c r="G63" s="1"/>
      <c r="H63" s="1"/>
      <c r="I63" s="1"/>
      <c r="J63" s="20"/>
      <c r="K63" s="14"/>
      <c r="L63" s="21">
        <f>L62/D6</f>
        <v>157.15651324999996</v>
      </c>
      <c r="M63" s="6"/>
    </row>
    <row r="64" spans="1:13" ht="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4"/>
      <c r="K64" s="14"/>
      <c r="L64" s="14"/>
      <c r="M64" s="6"/>
    </row>
    <row r="65" spans="1:13" ht="20" customHeight="1" thickBot="1" x14ac:dyDescent="0.25">
      <c r="A65" s="3"/>
      <c r="B65" s="11" t="s">
        <v>41</v>
      </c>
      <c r="C65" s="3"/>
      <c r="D65" s="3"/>
      <c r="E65" s="3"/>
      <c r="F65" s="3"/>
      <c r="G65" s="3"/>
      <c r="H65" s="3"/>
      <c r="I65" s="3"/>
      <c r="J65" s="16"/>
      <c r="K65" s="16"/>
      <c r="L65" s="22">
        <f>L9-L62</f>
        <v>42.824368200000094</v>
      </c>
      <c r="M65" s="13"/>
    </row>
    <row r="66" spans="1:13" ht="20" customHeight="1" x14ac:dyDescent="0.2"/>
    <row r="67" spans="1:13" ht="20" customHeight="1" x14ac:dyDescent="0.2"/>
    <row r="68" spans="1:13" ht="20" customHeight="1" x14ac:dyDescent="0.2"/>
    <row r="69" spans="1:13" ht="20" customHeight="1" x14ac:dyDescent="0.2"/>
    <row r="70" spans="1:13" ht="20" customHeight="1" x14ac:dyDescent="0.2"/>
    <row r="71" spans="1:13" ht="20" customHeight="1" x14ac:dyDescent="0.2"/>
    <row r="72" spans="1:13" ht="20" customHeight="1" x14ac:dyDescent="0.2"/>
    <row r="73" spans="1:13" ht="20" customHeight="1" x14ac:dyDescent="0.2"/>
    <row r="74" spans="1:13" ht="20" customHeight="1" x14ac:dyDescent="0.2"/>
    <row r="75" spans="1:13" ht="20" customHeight="1" x14ac:dyDescent="0.2"/>
    <row r="76" spans="1:13" ht="20" customHeight="1" x14ac:dyDescent="0.2"/>
    <row r="77" spans="1:13" ht="20" customHeight="1" x14ac:dyDescent="0.2"/>
  </sheetData>
  <mergeCells count="7">
    <mergeCell ref="L3:L4"/>
    <mergeCell ref="A1:I1"/>
    <mergeCell ref="B3:B4"/>
    <mergeCell ref="D3:D4"/>
    <mergeCell ref="F3:F4"/>
    <mergeCell ref="H3:H4"/>
    <mergeCell ref="J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318E-0949-ED48-96BB-0EDA0E6426CA}">
  <dimension ref="B1:J28"/>
  <sheetViews>
    <sheetView zoomScaleNormal="100" workbookViewId="0">
      <selection activeCell="K1" sqref="K1"/>
    </sheetView>
  </sheetViews>
  <sheetFormatPr baseColWidth="10" defaultColWidth="11" defaultRowHeight="16" x14ac:dyDescent="0.2"/>
  <cols>
    <col min="1" max="1" width="1.6640625" customWidth="1"/>
    <col min="2" max="2" width="16.1640625" customWidth="1"/>
    <col min="3" max="3" width="1.6640625" customWidth="1"/>
    <col min="4" max="10" width="15.83203125" customWidth="1"/>
  </cols>
  <sheetData>
    <row r="1" spans="2:10" ht="50" customHeight="1" x14ac:dyDescent="0.2">
      <c r="B1" s="24"/>
      <c r="C1" s="24"/>
      <c r="D1" s="51" t="s">
        <v>44</v>
      </c>
      <c r="E1" s="51"/>
      <c r="F1" s="51"/>
      <c r="G1" s="51"/>
      <c r="H1" s="51"/>
      <c r="I1" s="51"/>
      <c r="J1" s="51"/>
    </row>
    <row r="2" spans="2:10" ht="20" customHeight="1" x14ac:dyDescent="0.2">
      <c r="B2" s="28" t="s">
        <v>50</v>
      </c>
      <c r="C2" s="24"/>
      <c r="D2" s="50" t="s">
        <v>51</v>
      </c>
      <c r="E2" s="50"/>
      <c r="F2" s="50"/>
      <c r="G2" s="50"/>
      <c r="H2" s="50"/>
      <c r="I2" s="50"/>
      <c r="J2" s="50"/>
    </row>
    <row r="3" spans="2:10" ht="10" customHeight="1" x14ac:dyDescent="0.2">
      <c r="B3" s="24"/>
      <c r="C3" s="24"/>
      <c r="D3" s="52"/>
      <c r="E3" s="52"/>
      <c r="F3" s="52"/>
      <c r="G3" s="52"/>
      <c r="H3" s="52"/>
      <c r="I3" s="52"/>
      <c r="J3" s="52"/>
    </row>
    <row r="4" spans="2:10" ht="20" customHeight="1" x14ac:dyDescent="0.2">
      <c r="B4" s="29" t="s">
        <v>43</v>
      </c>
      <c r="C4" s="24"/>
      <c r="D4" s="30">
        <v>1.75</v>
      </c>
      <c r="E4" s="31">
        <v>2</v>
      </c>
      <c r="F4" s="30">
        <v>2.25</v>
      </c>
      <c r="G4" s="31">
        <v>2.4</v>
      </c>
      <c r="H4" s="30">
        <v>2.75</v>
      </c>
      <c r="I4" s="31">
        <v>3</v>
      </c>
      <c r="J4" s="30">
        <v>3.25</v>
      </c>
    </row>
    <row r="5" spans="2:10" ht="20" customHeight="1" x14ac:dyDescent="0.2">
      <c r="B5" s="25">
        <v>190</v>
      </c>
      <c r="C5" s="24"/>
      <c r="D5" s="37">
        <f>(D$4*$B5)-'Alfalfa prod_N ID'!$L$47</f>
        <v>64.713684000000057</v>
      </c>
      <c r="E5" s="37">
        <f>(E$4*$B5)-'Alfalfa prod_N ID'!$L$47</f>
        <v>112.21368400000006</v>
      </c>
      <c r="F5" s="37">
        <f>(F$4*$B5)-'Alfalfa prod_N ID'!$L$47</f>
        <v>159.71368400000006</v>
      </c>
      <c r="G5" s="37">
        <f>(G$4*$B5)-'Alfalfa prod_N ID'!$L$47</f>
        <v>188.21368400000006</v>
      </c>
      <c r="H5" s="37">
        <f>(H$4*$B5)-'Alfalfa prod_N ID'!$L$47</f>
        <v>254.71368400000006</v>
      </c>
      <c r="I5" s="27">
        <f>(I$4*$B5)-'Alfalfa prod_N ID'!$L$47</f>
        <v>302.21368400000006</v>
      </c>
      <c r="J5" s="27">
        <f>(J$4*$B5)-'Alfalfa prod_N ID'!$L$47</f>
        <v>349.71368400000006</v>
      </c>
    </row>
    <row r="6" spans="2:10" ht="20" customHeight="1" x14ac:dyDescent="0.2">
      <c r="B6" s="25">
        <v>185</v>
      </c>
      <c r="C6" s="24"/>
      <c r="D6" s="37">
        <f>(D$4*$B6)-'Alfalfa prod_N ID'!$L$47</f>
        <v>55.963684000000057</v>
      </c>
      <c r="E6" s="37">
        <f>(E$4*$B6)-'Alfalfa prod_N ID'!$L$47</f>
        <v>102.21368400000006</v>
      </c>
      <c r="F6" s="37">
        <f>(F$4*$B6)-'Alfalfa prod_N ID'!$L$47</f>
        <v>148.46368400000006</v>
      </c>
      <c r="G6" s="37">
        <f>(G$4*$B6)-'Alfalfa prod_N ID'!$L$47</f>
        <v>176.21368400000006</v>
      </c>
      <c r="H6" s="37">
        <f>(H$4*$B6)-'Alfalfa prod_N ID'!$L$47</f>
        <v>240.96368400000006</v>
      </c>
      <c r="I6" s="27">
        <f>(I$4*$B6)-'Alfalfa prod_N ID'!$L$47</f>
        <v>287.21368400000006</v>
      </c>
      <c r="J6" s="27">
        <f>(J$4*$B6)-'Alfalfa prod_N ID'!$L$47</f>
        <v>333.46368400000006</v>
      </c>
    </row>
    <row r="7" spans="2:10" ht="20" customHeight="1" x14ac:dyDescent="0.2">
      <c r="B7" s="25">
        <v>180</v>
      </c>
      <c r="C7" s="24"/>
      <c r="D7" s="37">
        <f>(D$4*$B7)-'Alfalfa prod_N ID'!$L$47</f>
        <v>47.213684000000057</v>
      </c>
      <c r="E7" s="37">
        <f>(E$4*$B7)-'Alfalfa prod_N ID'!$L$47</f>
        <v>92.213684000000057</v>
      </c>
      <c r="F7" s="37">
        <f>(F$4*$B7)-'Alfalfa prod_N ID'!$L$47</f>
        <v>137.21368400000006</v>
      </c>
      <c r="G7" s="37">
        <f>(G$4*$B7)-'Alfalfa prod_N ID'!$L$47</f>
        <v>164.21368400000006</v>
      </c>
      <c r="H7" s="37">
        <f>(H$4*$B7)-'Alfalfa prod_N ID'!$L$47</f>
        <v>227.21368400000006</v>
      </c>
      <c r="I7" s="37">
        <f>(I$4*$B7)-'Alfalfa prod_N ID'!$L$47</f>
        <v>272.21368400000006</v>
      </c>
      <c r="J7" s="27">
        <f>(J$4*$B7)-'Alfalfa prod_N ID'!$L$47</f>
        <v>317.21368400000006</v>
      </c>
    </row>
    <row r="8" spans="2:10" ht="20" customHeight="1" x14ac:dyDescent="0.2">
      <c r="B8" s="25">
        <v>175</v>
      </c>
      <c r="C8" s="24"/>
      <c r="D8" s="37">
        <f>(D$4*$B8)-'Alfalfa prod_N ID'!$L$47</f>
        <v>38.463684000000057</v>
      </c>
      <c r="E8" s="37">
        <f>(E$4*$B8)-'Alfalfa prod_N ID'!$L$47</f>
        <v>82.213684000000057</v>
      </c>
      <c r="F8" s="37">
        <f>(F$4*$B8)-'Alfalfa prod_N ID'!$L$47</f>
        <v>125.96368400000006</v>
      </c>
      <c r="G8" s="37">
        <f>(G$4*$B8)-'Alfalfa prod_N ID'!$L$47</f>
        <v>152.21368400000006</v>
      </c>
      <c r="H8" s="37">
        <f>(H$4*$B8)-'Alfalfa prod_N ID'!$L$47</f>
        <v>213.46368400000006</v>
      </c>
      <c r="I8" s="37">
        <f>(I$4*$B8)-'Alfalfa prod_N ID'!$L$47</f>
        <v>257.21368400000006</v>
      </c>
      <c r="J8" s="27">
        <f>(J$4*$B8)-'Alfalfa prod_N ID'!$L$47</f>
        <v>300.96368400000006</v>
      </c>
    </row>
    <row r="9" spans="2:10" ht="20" customHeight="1" x14ac:dyDescent="0.2">
      <c r="B9" s="25">
        <v>170</v>
      </c>
      <c r="C9" s="24"/>
      <c r="D9" s="37">
        <f>(D$4*$B9)-'Alfalfa prod_N ID'!$L$47</f>
        <v>29.713684000000057</v>
      </c>
      <c r="E9" s="37">
        <f>(E$4*$B9)-'Alfalfa prod_N ID'!$L$47</f>
        <v>72.213684000000057</v>
      </c>
      <c r="F9" s="37">
        <f>(F$4*$B9)-'Alfalfa prod_N ID'!$L$47</f>
        <v>114.71368400000006</v>
      </c>
      <c r="G9" s="37">
        <f>(G$4*$B9)-'Alfalfa prod_N ID'!$L$47</f>
        <v>140.21368400000006</v>
      </c>
      <c r="H9" s="37">
        <f>(H$4*$B9)-'Alfalfa prod_N ID'!$L$47</f>
        <v>199.71368400000006</v>
      </c>
      <c r="I9" s="37">
        <f>(I$4*$B9)-'Alfalfa prod_N ID'!$L$47</f>
        <v>242.21368400000006</v>
      </c>
      <c r="J9" s="27">
        <f>(J$4*$B9)-'Alfalfa prod_N ID'!$L$47</f>
        <v>284.71368400000006</v>
      </c>
    </row>
    <row r="10" spans="2:10" ht="20" customHeight="1" x14ac:dyDescent="0.2">
      <c r="B10" s="25">
        <v>165</v>
      </c>
      <c r="C10" s="24"/>
      <c r="D10" s="37">
        <f>(D$4*$B10)-'Alfalfa prod_N ID'!$L$47</f>
        <v>20.963684000000057</v>
      </c>
      <c r="E10" s="37">
        <f>(E$4*$B10)-'Alfalfa prod_N ID'!$L$47</f>
        <v>62.213684000000057</v>
      </c>
      <c r="F10" s="37">
        <f>(F$4*$B10)-'Alfalfa prod_N ID'!$L$47</f>
        <v>103.46368400000006</v>
      </c>
      <c r="G10" s="37">
        <f>(G$4*$B10)-'Alfalfa prod_N ID'!$L$47</f>
        <v>128.21368400000006</v>
      </c>
      <c r="H10" s="37">
        <f>(H$4*$B10)-'Alfalfa prod_N ID'!$L$47</f>
        <v>185.96368400000006</v>
      </c>
      <c r="I10" s="37">
        <f>(I$4*$B10)-'Alfalfa prod_N ID'!$L$47</f>
        <v>227.21368400000006</v>
      </c>
      <c r="J10" s="27">
        <f>(J$4*$B10)-'Alfalfa prod_N ID'!$L$47</f>
        <v>268.46368400000006</v>
      </c>
    </row>
    <row r="11" spans="2:10" ht="20" customHeight="1" x14ac:dyDescent="0.2">
      <c r="B11" s="32">
        <v>160</v>
      </c>
      <c r="C11" s="24"/>
      <c r="D11" s="38">
        <f>(D$4*$B11)-'Alfalfa prod_N ID'!$L$47</f>
        <v>12.213684000000057</v>
      </c>
      <c r="E11" s="38">
        <f>(E$4*$B11)-'Alfalfa prod_N ID'!$L$47</f>
        <v>52.213684000000057</v>
      </c>
      <c r="F11" s="38">
        <f>(F$4*$B11)-'Alfalfa prod_N ID'!$L$47</f>
        <v>92.213684000000057</v>
      </c>
      <c r="G11" s="38">
        <f>(G$4*$B11)-'Alfalfa prod_N ID'!$L$47</f>
        <v>116.21368400000006</v>
      </c>
      <c r="H11" s="38">
        <f>(H$4*$B11)-'Alfalfa prod_N ID'!$L$47</f>
        <v>172.21368400000006</v>
      </c>
      <c r="I11" s="38">
        <f>(I$4*$B11)-'Alfalfa prod_N ID'!$L$47</f>
        <v>212.21368400000006</v>
      </c>
      <c r="J11" s="38">
        <f>(J$4*$B11)-'Alfalfa prod_N ID'!$L$47</f>
        <v>252.21368400000006</v>
      </c>
    </row>
    <row r="12" spans="2:10" ht="20" customHeight="1" x14ac:dyDescent="0.2"/>
    <row r="13" spans="2:10" ht="20" customHeight="1" x14ac:dyDescent="0.2"/>
    <row r="14" spans="2:10" ht="20" customHeight="1" x14ac:dyDescent="0.2"/>
    <row r="15" spans="2:10" ht="20" customHeight="1" x14ac:dyDescent="0.2"/>
    <row r="16" spans="2:10" ht="20" customHeight="1" x14ac:dyDescent="0.2"/>
    <row r="17" ht="20" customHeight="1" x14ac:dyDescent="0.2"/>
    <row r="18" ht="20" customHeight="1" x14ac:dyDescent="0.2"/>
    <row r="19" ht="20" customHeight="1" x14ac:dyDescent="0.2"/>
    <row r="20" ht="20" customHeight="1" x14ac:dyDescent="0.2"/>
    <row r="21" ht="20" customHeight="1" x14ac:dyDescent="0.2"/>
    <row r="22" ht="20" customHeight="1" x14ac:dyDescent="0.2"/>
    <row r="23" ht="20" customHeight="1" x14ac:dyDescent="0.2"/>
    <row r="24" ht="20" customHeight="1" x14ac:dyDescent="0.2"/>
    <row r="25" ht="20" customHeight="1" x14ac:dyDescent="0.2"/>
    <row r="26" ht="20" customHeight="1" x14ac:dyDescent="0.2"/>
    <row r="27" ht="20" customHeight="1" x14ac:dyDescent="0.2"/>
    <row r="28" ht="20" customHeight="1" x14ac:dyDescent="0.2"/>
  </sheetData>
  <mergeCells count="3">
    <mergeCell ref="D2:J2"/>
    <mergeCell ref="D1:J1"/>
    <mergeCell ref="D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d96bf4-e573-4966-b799-4c7d86b8bcb0">
      <Terms xmlns="http://schemas.microsoft.com/office/infopath/2007/PartnerControls"/>
    </lcf76f155ced4ddcb4097134ff3c332f>
    <TaxCatchAll xmlns="40d6bf7a-0c66-4c90-948a-ba0641941a1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60B9DC9B6CA141BB80419E1DFD4343" ma:contentTypeVersion="19" ma:contentTypeDescription="Create a new document." ma:contentTypeScope="" ma:versionID="63af6f49cebf67bb80870e40bee8f594">
  <xsd:schema xmlns:xsd="http://www.w3.org/2001/XMLSchema" xmlns:xs="http://www.w3.org/2001/XMLSchema" xmlns:p="http://schemas.microsoft.com/office/2006/metadata/properties" xmlns:ns2="40d6bf7a-0c66-4c90-948a-ba0641941a18" xmlns:ns3="f3d96bf4-e573-4966-b799-4c7d86b8bcb0" targetNamespace="http://schemas.microsoft.com/office/2006/metadata/properties" ma:root="true" ma:fieldsID="d8e51647f38915b58970ba0dc6118690" ns2:_="" ns3:_="">
    <xsd:import namespace="40d6bf7a-0c66-4c90-948a-ba0641941a18"/>
    <xsd:import namespace="f3d96bf4-e573-4966-b799-4c7d86b8b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6bf7a-0c66-4c90-948a-ba0641941a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3e5a45-da28-4ba0-955e-c150f146c5a2}" ma:internalName="TaxCatchAll" ma:showField="CatchAllData" ma:web="40d6bf7a-0c66-4c90-948a-ba0641941a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96bf4-e573-4966-b799-4c7d86b8b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924f0ff-682f-4b97-8273-0421c1f819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106F32-18D1-43FE-88A7-27045B5947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29501D-6E3E-4F74-9C11-74AD45631A32}">
  <ds:schemaRefs>
    <ds:schemaRef ds:uri="http://schemas.microsoft.com/office/2006/metadata/properties"/>
    <ds:schemaRef ds:uri="http://schemas.microsoft.com/office/infopath/2007/PartnerControls"/>
    <ds:schemaRef ds:uri="f3d96bf4-e573-4966-b799-4c7d86b8bcb0"/>
    <ds:schemaRef ds:uri="40d6bf7a-0c66-4c90-948a-ba0641941a18"/>
  </ds:schemaRefs>
</ds:datastoreItem>
</file>

<file path=customXml/itemProps3.xml><?xml version="1.0" encoding="utf-8"?>
<ds:datastoreItem xmlns:ds="http://schemas.openxmlformats.org/officeDocument/2006/customXml" ds:itemID="{4CF7C313-988B-4D7D-9529-1A1DA1D899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Alfalfa prod_N ID</vt:lpstr>
      <vt:lpstr>Ranging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Hatzenbuehler, Patrick (phatzenbuehler@uidaho.edu)</dc:creator>
  <cp:keywords/>
  <dc:description/>
  <cp:lastModifiedBy>Hatzenbuehler, Patrick (phatzenbuehler@uidaho.edu)</cp:lastModifiedBy>
  <cp:revision/>
  <dcterms:created xsi:type="dcterms:W3CDTF">2025-06-25T19:43:13Z</dcterms:created>
  <dcterms:modified xsi:type="dcterms:W3CDTF">2025-09-23T20:40:21Z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0x0101006760B9DC9B6CA141BB80419E1DFD4343</vt:lpwstr>
  </property>
</Properties>
</file>